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Default Extension="wdp" ContentType="image/vnd.ms-photo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8" yWindow="-108" windowWidth="19416" windowHeight="11016"/>
  </bookViews>
  <sheets>
    <sheet name="КАЦ" sheetId="1" r:id="rId1"/>
  </sheets>
  <definedNames>
    <definedName name="_xlnm.Print_Area" localSheetId="0">КАЦ!$A$1:$U$23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/>
  <c r="I15"/>
  <c r="I14"/>
  <c r="I12"/>
  <c r="I10"/>
  <c r="I9"/>
  <c r="G11" l="1"/>
  <c r="I11" s="1"/>
  <c r="G16"/>
  <c r="I16" s="1"/>
  <c r="C11"/>
  <c r="D11" s="1"/>
  <c r="G17"/>
  <c r="G12"/>
  <c r="H16" l="1"/>
  <c r="K16" s="1"/>
  <c r="H11"/>
  <c r="K11" s="1"/>
  <c r="C15"/>
  <c r="C17" l="1"/>
  <c r="C16"/>
  <c r="D16" s="1"/>
  <c r="H9" l="1"/>
  <c r="H17" l="1"/>
  <c r="D17"/>
  <c r="H12"/>
  <c r="K12" s="1"/>
  <c r="K17" l="1"/>
  <c r="H10" l="1"/>
  <c r="K10" s="1"/>
  <c r="C10"/>
  <c r="K9"/>
  <c r="D9"/>
  <c r="D10" l="1"/>
  <c r="C12"/>
  <c r="D12" s="1"/>
  <c r="T9"/>
  <c r="H15" l="1"/>
  <c r="K15" s="1"/>
  <c r="D15"/>
  <c r="D14"/>
  <c r="H14"/>
  <c r="K14" s="1"/>
  <c r="T14" l="1"/>
  <c r="B7" l="1"/>
  <c r="C7" s="1"/>
  <c r="D7" s="1"/>
  <c r="E7" s="1"/>
  <c r="F7" s="1"/>
  <c r="G7" s="1"/>
  <c r="H7" s="1"/>
  <c r="I7" s="1"/>
  <c r="K7" s="1"/>
  <c r="L7" s="1"/>
  <c r="M7" s="1"/>
  <c r="N7" s="1"/>
  <c r="O7" s="1"/>
  <c r="P7" s="1"/>
  <c r="Q7" s="1"/>
  <c r="R7" s="1"/>
  <c r="S7" l="1"/>
</calcChain>
</file>

<file path=xl/sharedStrings.xml><?xml version="1.0" encoding="utf-8"?>
<sst xmlns="http://schemas.openxmlformats.org/spreadsheetml/2006/main" count="90" uniqueCount="46">
  <si>
    <t>№п/п</t>
  </si>
  <si>
    <t>Наименование строительного ресурса, затрат</t>
  </si>
  <si>
    <t xml:space="preserve">Код строительного ресурса </t>
  </si>
  <si>
    <t>Полное наименование строительного ресурса, затрат в обосновывающем документе</t>
  </si>
  <si>
    <t>Ед.изм.</t>
  </si>
  <si>
    <t xml:space="preserve">Ед.изм. Строительного ресурса, затрат в обосновывающем документе </t>
  </si>
  <si>
    <t>Текущая отпускная цена за ед.изм. В обосновывающем документе с НДС в руб.</t>
  </si>
  <si>
    <t>Текущая отпускная цена за ед.изм. В обосновывающем документе без НДС в руб.в соответствии с графой 5</t>
  </si>
  <si>
    <t>Стоимость перевозки без НДС в руб. за ед.изм.</t>
  </si>
  <si>
    <t>Сметная цена без НДС в руб. за ед.изм.</t>
  </si>
  <si>
    <t>Год</t>
  </si>
  <si>
    <t xml:space="preserve">Квартал </t>
  </si>
  <si>
    <t>Наименование производителя/ поставщика</t>
  </si>
  <si>
    <t>КПП организации</t>
  </si>
  <si>
    <t>ИНН организации</t>
  </si>
  <si>
    <t>Населенный пункт расположения склада производителя/ поставщика</t>
  </si>
  <si>
    <t>Статус организации ( производлитель (1)/ поставщик (2)</t>
  </si>
  <si>
    <t>шт</t>
  </si>
  <si>
    <t>Коэф.перевода  в сметные  цены 2001г.</t>
  </si>
  <si>
    <t>Гиперссылка на веб-сайт производителя/ поставщика</t>
  </si>
  <si>
    <t>2021</t>
  </si>
  <si>
    <t>1</t>
  </si>
  <si>
    <t xml:space="preserve">Согласованная Заказчиком минимальная сметная стоимость  ед. ( руб., без НДС) из графы 10 </t>
  </si>
  <si>
    <t xml:space="preserve">КОНЪЮНКТУРНЫЙ  АНАЛИЗ </t>
  </si>
  <si>
    <t xml:space="preserve">Номер стр. в прайс листах </t>
  </si>
  <si>
    <t>Составил:</t>
  </si>
  <si>
    <t>2022</t>
  </si>
  <si>
    <t>ООО «СИЛВА ГРУПП»</t>
  </si>
  <si>
    <t>https://silvagroup.su/</t>
  </si>
  <si>
    <t>http://www.t-stroy.com/</t>
  </si>
  <si>
    <t>г. Пермь, доставка транспортной компанией</t>
  </si>
  <si>
    <t>г. Дзержинск, доставка транспортной компанией</t>
  </si>
  <si>
    <t>ООО "Теплогазстрой"</t>
  </si>
  <si>
    <t>Горелка CIB UNIGAS HR520A MG.PR.S.RU.A.8.50.EC</t>
  </si>
  <si>
    <t>Горелка CIB UNIGAS  HR93A MG.PR.S.RU.A.8.50.EC</t>
  </si>
  <si>
    <t>4</t>
  </si>
  <si>
    <t>Объект : «Строительство котельной №5 с подводящими инженерными коммуникациями по ул. Восстания в г. Нижние Серги»</t>
  </si>
  <si>
    <t>Н.В.Решетникова / инженер сметчик</t>
  </si>
  <si>
    <t>СОГЛАСОВАНО:</t>
  </si>
  <si>
    <t>http://www.energoteplostroy.ru/</t>
  </si>
  <si>
    <t>г. Екатеринбург. Доставка транспортной компанией</t>
  </si>
  <si>
    <t>ООО «Ур.СТЭК»</t>
  </si>
  <si>
    <t>ООО "ПРОФИ"</t>
  </si>
  <si>
    <t>https://airprof.su/</t>
  </si>
  <si>
    <t>г. Тюмень, доставка транспортной компанией</t>
  </si>
  <si>
    <t>66.1.03.00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</si>
</sst>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5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4" fillId="0" borderId="0" xfId="0" applyFont="1" applyFill="1" applyBorder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13" fillId="0" borderId="0" xfId="0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Border="1" applyAlignment="1"/>
    <xf numFmtId="0" fontId="14" fillId="0" borderId="0" xfId="0" applyFont="1" applyFill="1" applyBorder="1"/>
    <xf numFmtId="0" fontId="5" fillId="0" borderId="0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 applyProtection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</xf>
    <xf numFmtId="0" fontId="1" fillId="2" borderId="1" xfId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291581</xdr:colOff>
      <xdr:row>17</xdr:row>
      <xdr:rowOff>184669</xdr:rowOff>
    </xdr:from>
    <xdr:to>
      <xdr:col>2</xdr:col>
      <xdr:colOff>1189407</xdr:colOff>
      <xdr:row>21</xdr:row>
      <xdr:rowOff>34949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FDE7B547-3A7D-4529-9AAB-33DC774F23B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 xmlns="">
                <a14:imgLayer r:embed="rId2">
                  <a14:imgEffect>
                    <a14:backgroundRemoval t="6731" b="89423" l="9589" r="89726">
                      <a14:foregroundMark x1="55479" y1="19231" x2="67808" y2="673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42372" y="6609184"/>
          <a:ext cx="897826" cy="6278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energoteplostroy.ru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silvagroup.su/" TargetMode="External"/><Relationship Id="rId1" Type="http://schemas.openxmlformats.org/officeDocument/2006/relationships/hyperlink" Target="https://silvagroup.su/" TargetMode="External"/><Relationship Id="rId6" Type="http://schemas.openxmlformats.org/officeDocument/2006/relationships/hyperlink" Target="https://airprof.su/" TargetMode="External"/><Relationship Id="rId5" Type="http://schemas.openxmlformats.org/officeDocument/2006/relationships/hyperlink" Target="https://airprof.su/" TargetMode="External"/><Relationship Id="rId4" Type="http://schemas.openxmlformats.org/officeDocument/2006/relationships/hyperlink" Target="http://www.energoteplostroy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2"/>
  <sheetViews>
    <sheetView tabSelected="1" view="pageBreakPreview" topLeftCell="A4" zoomScale="98" zoomScaleNormal="98" zoomScaleSheetLayoutView="98" zoomScalePageLayoutView="83" workbookViewId="0">
      <selection activeCell="M6" sqref="M6"/>
    </sheetView>
  </sheetViews>
  <sheetFormatPr defaultColWidth="9.21875" defaultRowHeight="14.4"/>
  <cols>
    <col min="1" max="1" width="8.44140625" style="17" customWidth="1"/>
    <col min="2" max="2" width="15.44140625" style="18" customWidth="1"/>
    <col min="3" max="4" width="24.21875" style="3" customWidth="1"/>
    <col min="5" max="5" width="6.44140625" style="3" customWidth="1"/>
    <col min="6" max="6" width="6" style="3" customWidth="1"/>
    <col min="7" max="8" width="11.77734375" style="3" customWidth="1"/>
    <col min="9" max="9" width="14.44140625" style="3" customWidth="1"/>
    <col min="10" max="10" width="7.21875" style="3" hidden="1" customWidth="1"/>
    <col min="11" max="11" width="11.77734375" style="3" customWidth="1"/>
    <col min="12" max="12" width="6.44140625" style="3" customWidth="1"/>
    <col min="13" max="13" width="8.21875" style="3" customWidth="1"/>
    <col min="14" max="14" width="15.77734375" style="3" customWidth="1"/>
    <col min="15" max="15" width="11.77734375" style="3" customWidth="1"/>
    <col min="16" max="16" width="11.5546875" style="3" customWidth="1"/>
    <col min="17" max="17" width="36.21875" style="19" customWidth="1"/>
    <col min="18" max="18" width="14.77734375" style="3" customWidth="1"/>
    <col min="19" max="19" width="6.5546875" style="3" customWidth="1"/>
    <col min="20" max="20" width="0.21875" style="20" hidden="1" customWidth="1"/>
    <col min="21" max="21" width="7.44140625" style="2" customWidth="1"/>
    <col min="22" max="108" width="9.21875" style="3" customWidth="1"/>
    <col min="109" max="16384" width="9.21875" style="3"/>
  </cols>
  <sheetData>
    <row r="1" spans="1:22" ht="15.6">
      <c r="A1" s="34" t="s">
        <v>38</v>
      </c>
      <c r="B1" s="34"/>
    </row>
    <row r="4" spans="1:22" s="1" customFormat="1" ht="15.6">
      <c r="A4" s="36" t="s">
        <v>23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</row>
    <row r="5" spans="1:22" ht="18" customHeight="1">
      <c r="A5" s="35" t="s">
        <v>36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2" ht="100.5" customHeight="1">
      <c r="A6" s="4" t="s">
        <v>0</v>
      </c>
      <c r="B6" s="5" t="s">
        <v>2</v>
      </c>
      <c r="C6" s="6" t="s">
        <v>1</v>
      </c>
      <c r="D6" s="6" t="s">
        <v>3</v>
      </c>
      <c r="E6" s="6" t="s">
        <v>4</v>
      </c>
      <c r="F6" s="6" t="s">
        <v>5</v>
      </c>
      <c r="G6" s="6" t="s">
        <v>6</v>
      </c>
      <c r="H6" s="6" t="s">
        <v>7</v>
      </c>
      <c r="I6" s="6" t="s">
        <v>8</v>
      </c>
      <c r="J6" s="6" t="s">
        <v>18</v>
      </c>
      <c r="K6" s="6" t="s">
        <v>9</v>
      </c>
      <c r="L6" s="6" t="s">
        <v>10</v>
      </c>
      <c r="M6" s="6" t="s">
        <v>11</v>
      </c>
      <c r="N6" s="6" t="s">
        <v>12</v>
      </c>
      <c r="O6" s="6" t="s">
        <v>13</v>
      </c>
      <c r="P6" s="6" t="s">
        <v>14</v>
      </c>
      <c r="Q6" s="7" t="s">
        <v>19</v>
      </c>
      <c r="R6" s="6" t="s">
        <v>15</v>
      </c>
      <c r="S6" s="6" t="s">
        <v>16</v>
      </c>
      <c r="T6" s="8" t="s">
        <v>22</v>
      </c>
      <c r="U6" s="6" t="s">
        <v>24</v>
      </c>
    </row>
    <row r="7" spans="1:22">
      <c r="A7" s="9">
        <v>1</v>
      </c>
      <c r="B7" s="10">
        <f>A7+1</f>
        <v>2</v>
      </c>
      <c r="C7" s="11">
        <f t="shared" ref="C7:S7" si="0">B7+1</f>
        <v>3</v>
      </c>
      <c r="D7" s="11">
        <f t="shared" si="0"/>
        <v>4</v>
      </c>
      <c r="E7" s="11">
        <f t="shared" si="0"/>
        <v>5</v>
      </c>
      <c r="F7" s="11">
        <f t="shared" si="0"/>
        <v>6</v>
      </c>
      <c r="G7" s="11">
        <f t="shared" si="0"/>
        <v>7</v>
      </c>
      <c r="H7" s="11">
        <f t="shared" si="0"/>
        <v>8</v>
      </c>
      <c r="I7" s="11">
        <f t="shared" si="0"/>
        <v>9</v>
      </c>
      <c r="J7" s="11"/>
      <c r="K7" s="11">
        <f>I7+1</f>
        <v>10</v>
      </c>
      <c r="L7" s="11">
        <f>K7+1</f>
        <v>11</v>
      </c>
      <c r="M7" s="11">
        <f t="shared" si="0"/>
        <v>12</v>
      </c>
      <c r="N7" s="11">
        <f t="shared" si="0"/>
        <v>13</v>
      </c>
      <c r="O7" s="11">
        <f t="shared" si="0"/>
        <v>14</v>
      </c>
      <c r="P7" s="11">
        <f t="shared" si="0"/>
        <v>15</v>
      </c>
      <c r="Q7" s="11">
        <f t="shared" si="0"/>
        <v>16</v>
      </c>
      <c r="R7" s="11">
        <f t="shared" si="0"/>
        <v>17</v>
      </c>
      <c r="S7" s="11">
        <f t="shared" si="0"/>
        <v>18</v>
      </c>
      <c r="T7" s="12">
        <v>19</v>
      </c>
      <c r="U7" s="13">
        <v>19</v>
      </c>
    </row>
    <row r="8" spans="1:22">
      <c r="A8" s="45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7"/>
      <c r="U8" s="13"/>
    </row>
    <row r="9" spans="1:22" ht="50.55" customHeight="1">
      <c r="A9" s="42">
        <v>1</v>
      </c>
      <c r="B9" s="29" t="s">
        <v>45</v>
      </c>
      <c r="C9" s="29" t="s">
        <v>33</v>
      </c>
      <c r="D9" s="29" t="str">
        <f>C9</f>
        <v>Горелка CIB UNIGAS HR520A MG.PR.S.RU.A.8.50.EC</v>
      </c>
      <c r="E9" s="29" t="s">
        <v>17</v>
      </c>
      <c r="F9" s="29" t="s">
        <v>17</v>
      </c>
      <c r="G9" s="28">
        <v>3625167.5</v>
      </c>
      <c r="H9" s="28">
        <f>G9/1.2</f>
        <v>3020972.916666667</v>
      </c>
      <c r="I9" s="27">
        <f>ROUND(G9*0.02,2)</f>
        <v>72503.350000000006</v>
      </c>
      <c r="J9" s="28"/>
      <c r="K9" s="28">
        <f>(H9+I9)*1.012</f>
        <v>3130597.981866667</v>
      </c>
      <c r="L9" s="30" t="s">
        <v>26</v>
      </c>
      <c r="M9" s="30" t="s">
        <v>21</v>
      </c>
      <c r="N9" s="29" t="s">
        <v>32</v>
      </c>
      <c r="O9" s="29">
        <v>590401001</v>
      </c>
      <c r="P9" s="31">
        <v>5904089611</v>
      </c>
      <c r="Q9" s="32" t="s">
        <v>29</v>
      </c>
      <c r="R9" s="29" t="s">
        <v>30</v>
      </c>
      <c r="S9" s="29">
        <v>2</v>
      </c>
      <c r="T9" s="37">
        <f>H10</f>
        <v>3725000</v>
      </c>
      <c r="U9" s="14">
        <v>1</v>
      </c>
    </row>
    <row r="10" spans="1:22" ht="48.6" customHeight="1">
      <c r="A10" s="43"/>
      <c r="B10" s="29" t="s">
        <v>45</v>
      </c>
      <c r="C10" s="29" t="str">
        <f>C9</f>
        <v>Горелка CIB UNIGAS HR520A MG.PR.S.RU.A.8.50.EC</v>
      </c>
      <c r="D10" s="29" t="str">
        <f>C10</f>
        <v>Горелка CIB UNIGAS HR520A MG.PR.S.RU.A.8.50.EC</v>
      </c>
      <c r="E10" s="29" t="s">
        <v>17</v>
      </c>
      <c r="F10" s="29" t="s">
        <v>17</v>
      </c>
      <c r="G10" s="28">
        <v>4470000</v>
      </c>
      <c r="H10" s="28">
        <f>G10/1.2</f>
        <v>3725000</v>
      </c>
      <c r="I10" s="28">
        <f>ROUND(G10*0.02,2)</f>
        <v>89400</v>
      </c>
      <c r="J10" s="28"/>
      <c r="K10" s="28">
        <f t="shared" ref="K10:K12" si="1">(H10+I10)*1.012</f>
        <v>3860172.7999999998</v>
      </c>
      <c r="L10" s="30" t="s">
        <v>20</v>
      </c>
      <c r="M10" s="30" t="s">
        <v>35</v>
      </c>
      <c r="N10" s="29" t="s">
        <v>27</v>
      </c>
      <c r="O10" s="29">
        <v>524901001</v>
      </c>
      <c r="P10" s="31">
        <v>5249172060</v>
      </c>
      <c r="Q10" s="32" t="s">
        <v>28</v>
      </c>
      <c r="R10" s="29" t="s">
        <v>31</v>
      </c>
      <c r="S10" s="29">
        <v>2</v>
      </c>
      <c r="T10" s="38"/>
      <c r="U10" s="14">
        <v>2</v>
      </c>
    </row>
    <row r="11" spans="1:22" ht="48.6" hidden="1" customHeight="1">
      <c r="A11" s="43"/>
      <c r="B11" s="29"/>
      <c r="C11" s="29" t="str">
        <f>C9</f>
        <v>Горелка CIB UNIGAS HR520A MG.PR.S.RU.A.8.50.EC</v>
      </c>
      <c r="D11" s="29" t="str">
        <f>C11</f>
        <v>Горелка CIB UNIGAS HR520A MG.PR.S.RU.A.8.50.EC</v>
      </c>
      <c r="E11" s="29" t="s">
        <v>17</v>
      </c>
      <c r="F11" s="29" t="s">
        <v>17</v>
      </c>
      <c r="G11" s="28">
        <f>65623/2*86.67</f>
        <v>2843772.7050000001</v>
      </c>
      <c r="H11" s="28">
        <f>G11/1.2</f>
        <v>2369810.5875000004</v>
      </c>
      <c r="I11" s="28">
        <f>ROUND(G11*0.03,2)</f>
        <v>85313.18</v>
      </c>
      <c r="J11" s="28"/>
      <c r="K11" s="28">
        <f t="shared" si="1"/>
        <v>2484585.2527100006</v>
      </c>
      <c r="L11" s="30" t="s">
        <v>26</v>
      </c>
      <c r="M11" s="30" t="s">
        <v>21</v>
      </c>
      <c r="N11" s="29" t="s">
        <v>42</v>
      </c>
      <c r="O11" s="29"/>
      <c r="P11" s="31"/>
      <c r="Q11" s="33" t="s">
        <v>43</v>
      </c>
      <c r="R11" s="29" t="s">
        <v>44</v>
      </c>
      <c r="S11" s="29">
        <v>2</v>
      </c>
      <c r="T11" s="38"/>
      <c r="U11" s="14">
        <v>2</v>
      </c>
    </row>
    <row r="12" spans="1:22" ht="48">
      <c r="A12" s="44"/>
      <c r="B12" s="29" t="s">
        <v>45</v>
      </c>
      <c r="C12" s="29" t="str">
        <f>C10</f>
        <v>Горелка CIB UNIGAS HR520A MG.PR.S.RU.A.8.50.EC</v>
      </c>
      <c r="D12" s="29" t="str">
        <f>C12</f>
        <v>Горелка CIB UNIGAS HR520A MG.PR.S.RU.A.8.50.EC</v>
      </c>
      <c r="E12" s="29" t="s">
        <v>17</v>
      </c>
      <c r="F12" s="29" t="s">
        <v>17</v>
      </c>
      <c r="G12" s="28">
        <f>4338335*1.2</f>
        <v>5206002</v>
      </c>
      <c r="H12" s="28">
        <f>G12/1.2</f>
        <v>4338335</v>
      </c>
      <c r="I12" s="28">
        <f>ROUND(G12*0.02,2)</f>
        <v>104120.04</v>
      </c>
      <c r="J12" s="28"/>
      <c r="K12" s="28">
        <f t="shared" si="1"/>
        <v>4495764.5004799999</v>
      </c>
      <c r="L12" s="30" t="s">
        <v>26</v>
      </c>
      <c r="M12" s="30" t="s">
        <v>21</v>
      </c>
      <c r="N12" s="29" t="s">
        <v>41</v>
      </c>
      <c r="O12" s="29">
        <v>667901001</v>
      </c>
      <c r="P12" s="29">
        <v>6674322968</v>
      </c>
      <c r="Q12" s="33" t="s">
        <v>39</v>
      </c>
      <c r="R12" s="29" t="s">
        <v>40</v>
      </c>
      <c r="S12" s="29">
        <v>2</v>
      </c>
      <c r="T12" s="38"/>
      <c r="U12" s="14">
        <v>3</v>
      </c>
    </row>
    <row r="13" spans="1:22" ht="17.25" customHeight="1">
      <c r="A13" s="39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1"/>
      <c r="U13" s="14"/>
    </row>
    <row r="14" spans="1:22" s="16" customFormat="1" ht="48" customHeight="1">
      <c r="A14" s="42">
        <v>2</v>
      </c>
      <c r="B14" s="29" t="s">
        <v>45</v>
      </c>
      <c r="C14" s="29" t="s">
        <v>34</v>
      </c>
      <c r="D14" s="29" t="str">
        <f>C14</f>
        <v>Горелка CIB UNIGAS  HR93A MG.PR.S.RU.A.8.50.EC</v>
      </c>
      <c r="E14" s="29" t="s">
        <v>17</v>
      </c>
      <c r="F14" s="29" t="s">
        <v>17</v>
      </c>
      <c r="G14" s="28">
        <v>2042892</v>
      </c>
      <c r="H14" s="28">
        <f>G14/1.2</f>
        <v>1702410</v>
      </c>
      <c r="I14" s="28">
        <f>ROUND(G14*0.02,2)</f>
        <v>40857.839999999997</v>
      </c>
      <c r="J14" s="28"/>
      <c r="K14" s="28">
        <f t="shared" ref="K14:K17" si="2">(H14+I14)*1.012</f>
        <v>1764187.0540800001</v>
      </c>
      <c r="L14" s="30" t="s">
        <v>26</v>
      </c>
      <c r="M14" s="30" t="s">
        <v>21</v>
      </c>
      <c r="N14" s="29" t="s">
        <v>32</v>
      </c>
      <c r="O14" s="29">
        <v>590401001</v>
      </c>
      <c r="P14" s="31">
        <v>5904089611</v>
      </c>
      <c r="Q14" s="32" t="s">
        <v>29</v>
      </c>
      <c r="R14" s="29" t="s">
        <v>30</v>
      </c>
      <c r="S14" s="29">
        <v>2</v>
      </c>
      <c r="T14" s="37">
        <f>H15</f>
        <v>1716666.6666666667</v>
      </c>
      <c r="U14" s="14">
        <v>1</v>
      </c>
      <c r="V14" s="15"/>
    </row>
    <row r="15" spans="1:22" s="16" customFormat="1" ht="48.6" customHeight="1">
      <c r="A15" s="43"/>
      <c r="B15" s="29" t="s">
        <v>45</v>
      </c>
      <c r="C15" s="29" t="str">
        <f>C14</f>
        <v>Горелка CIB UNIGAS  HR93A MG.PR.S.RU.A.8.50.EC</v>
      </c>
      <c r="D15" s="29" t="str">
        <f>C15</f>
        <v>Горелка CIB UNIGAS  HR93A MG.PR.S.RU.A.8.50.EC</v>
      </c>
      <c r="E15" s="29" t="s">
        <v>17</v>
      </c>
      <c r="F15" s="29" t="s">
        <v>17</v>
      </c>
      <c r="G15" s="28">
        <v>2060000</v>
      </c>
      <c r="H15" s="28">
        <f>G15/1.2</f>
        <v>1716666.6666666667</v>
      </c>
      <c r="I15" s="28">
        <f>ROUND(G15*0.02,2)</f>
        <v>41200</v>
      </c>
      <c r="J15" s="28"/>
      <c r="K15" s="28">
        <f t="shared" si="2"/>
        <v>1778961.0666666667</v>
      </c>
      <c r="L15" s="30" t="s">
        <v>20</v>
      </c>
      <c r="M15" s="30" t="s">
        <v>35</v>
      </c>
      <c r="N15" s="29" t="s">
        <v>27</v>
      </c>
      <c r="O15" s="29">
        <v>524901001</v>
      </c>
      <c r="P15" s="31">
        <v>5249172060</v>
      </c>
      <c r="Q15" s="32" t="s">
        <v>28</v>
      </c>
      <c r="R15" s="29" t="s">
        <v>31</v>
      </c>
      <c r="S15" s="29">
        <v>2</v>
      </c>
      <c r="T15" s="38"/>
      <c r="U15" s="14">
        <v>2</v>
      </c>
      <c r="V15" s="15"/>
    </row>
    <row r="16" spans="1:22" s="16" customFormat="1" ht="48.6" hidden="1" customHeight="1">
      <c r="A16" s="43"/>
      <c r="B16" s="29"/>
      <c r="C16" s="29" t="str">
        <f>C15</f>
        <v>Горелка CIB UNIGAS  HR93A MG.PR.S.RU.A.8.50.EC</v>
      </c>
      <c r="D16" s="29" t="str">
        <f>C16</f>
        <v>Горелка CIB UNIGAS  HR93A MG.PR.S.RU.A.8.50.EC</v>
      </c>
      <c r="E16" s="29" t="s">
        <v>17</v>
      </c>
      <c r="F16" s="29" t="s">
        <v>17</v>
      </c>
      <c r="G16" s="28">
        <f>26488*86.67</f>
        <v>2295714.96</v>
      </c>
      <c r="H16" s="28">
        <f>G16/1.2</f>
        <v>1913095.8</v>
      </c>
      <c r="I16" s="28">
        <f>ROUND(G16*0.03,2)</f>
        <v>68871.45</v>
      </c>
      <c r="J16" s="28"/>
      <c r="K16" s="28">
        <f t="shared" ref="K16" si="3">(H16+I16)*1.012</f>
        <v>2005750.8570000001</v>
      </c>
      <c r="L16" s="30" t="s">
        <v>26</v>
      </c>
      <c r="M16" s="30" t="s">
        <v>21</v>
      </c>
      <c r="N16" s="29" t="s">
        <v>42</v>
      </c>
      <c r="O16" s="29"/>
      <c r="P16" s="31"/>
      <c r="Q16" s="33" t="s">
        <v>43</v>
      </c>
      <c r="R16" s="29" t="s">
        <v>44</v>
      </c>
      <c r="S16" s="29">
        <v>2</v>
      </c>
      <c r="T16" s="38"/>
      <c r="U16" s="14">
        <v>2</v>
      </c>
      <c r="V16" s="15"/>
    </row>
    <row r="17" spans="1:21" s="15" customFormat="1" ht="48" customHeight="1">
      <c r="A17" s="44"/>
      <c r="B17" s="29" t="s">
        <v>45</v>
      </c>
      <c r="C17" s="29" t="str">
        <f>C15</f>
        <v>Горелка CIB UNIGAS  HR93A MG.PR.S.RU.A.8.50.EC</v>
      </c>
      <c r="D17" s="29" t="str">
        <f>C17</f>
        <v>Горелка CIB UNIGAS  HR93A MG.PR.S.RU.A.8.50.EC</v>
      </c>
      <c r="E17" s="29" t="s">
        <v>17</v>
      </c>
      <c r="F17" s="29" t="s">
        <v>17</v>
      </c>
      <c r="G17" s="28">
        <f>1753835*1.2</f>
        <v>2104602</v>
      </c>
      <c r="H17" s="28">
        <f>G17/1.2</f>
        <v>1753835</v>
      </c>
      <c r="I17" s="28">
        <f>ROUND(G17*0.02,2)</f>
        <v>42092.04</v>
      </c>
      <c r="J17" s="28"/>
      <c r="K17" s="28">
        <f t="shared" si="2"/>
        <v>1817478.16448</v>
      </c>
      <c r="L17" s="30" t="s">
        <v>26</v>
      </c>
      <c r="M17" s="30" t="s">
        <v>21</v>
      </c>
      <c r="N17" s="29" t="s">
        <v>41</v>
      </c>
      <c r="O17" s="29">
        <v>667901001</v>
      </c>
      <c r="P17" s="29">
        <v>6674322968</v>
      </c>
      <c r="Q17" s="33" t="s">
        <v>39</v>
      </c>
      <c r="R17" s="29" t="s">
        <v>40</v>
      </c>
      <c r="S17" s="29">
        <v>2</v>
      </c>
      <c r="T17" s="38"/>
      <c r="U17" s="14">
        <v>3</v>
      </c>
    </row>
    <row r="19" spans="1:21">
      <c r="C19" s="21"/>
      <c r="D19" s="21"/>
      <c r="E19" s="21"/>
      <c r="F19" s="21"/>
      <c r="G19" s="21"/>
    </row>
    <row r="20" spans="1:21">
      <c r="A20" s="22"/>
      <c r="B20" s="23" t="s">
        <v>25</v>
      </c>
      <c r="C20" s="24"/>
      <c r="D20" s="23" t="s">
        <v>37</v>
      </c>
      <c r="E20" s="24"/>
      <c r="F20" s="24"/>
      <c r="G20" s="24"/>
      <c r="H20" s="23"/>
      <c r="J20" s="23"/>
      <c r="K20" s="23"/>
      <c r="L20" s="25"/>
    </row>
    <row r="22" spans="1:21">
      <c r="B22" s="26"/>
    </row>
  </sheetData>
  <mergeCells count="9">
    <mergeCell ref="A1:B1"/>
    <mergeCell ref="A5:U5"/>
    <mergeCell ref="A4:U4"/>
    <mergeCell ref="T14:T17"/>
    <mergeCell ref="A13:T13"/>
    <mergeCell ref="A14:A17"/>
    <mergeCell ref="A8:T8"/>
    <mergeCell ref="A9:A12"/>
    <mergeCell ref="T9:T12"/>
  </mergeCells>
  <hyperlinks>
    <hyperlink ref="Q10" r:id="rId1"/>
    <hyperlink ref="Q15" r:id="rId2"/>
    <hyperlink ref="Q12" r:id="rId3"/>
    <hyperlink ref="Q17" r:id="rId4"/>
    <hyperlink ref="Q16" r:id="rId5"/>
    <hyperlink ref="Q11" r:id="rId6"/>
  </hyperlinks>
  <pageMargins left="0.25" right="0.25" top="0.75" bottom="0.75" header="0.3" footer="0.3"/>
  <pageSetup paperSize="8" scale="56" fitToHeight="0" orientation="landscape" horizontalDpi="180" verticalDpi="180" r:id="rId7"/>
  <colBreaks count="1" manualBreakCount="1">
    <brk id="21" max="1048575" man="1"/>
  </colBreaks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КАЦ</vt:lpstr>
      <vt:lpstr>КАЦ!Область_печати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2022-03-18T04:35:09Z</dcterms:modified>
</cp:coreProperties>
</file>